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laser" sheetId="1" r:id="rId4"/>
    <sheet state="visible" name="glaser 2" sheetId="2" r:id="rId5"/>
    <sheet state="visible" name="confronto" sheetId="3" r:id="rId6"/>
    <sheet state="visible" name="tabella psat" sheetId="4" r:id="rId7"/>
  </sheets>
  <definedNames/>
  <calcPr/>
</workbook>
</file>

<file path=xl/sharedStrings.xml><?xml version="1.0" encoding="utf-8"?>
<sst xmlns="http://schemas.openxmlformats.org/spreadsheetml/2006/main" count="198" uniqueCount="86">
  <si>
    <t>Parete con cappotto intermedio</t>
  </si>
  <si>
    <t>Temperatura media mensile + fredda della località</t>
  </si>
  <si>
    <t>°C</t>
  </si>
  <si>
    <t>Pressione media mensile vapore aria esterna</t>
  </si>
  <si>
    <t>Pa</t>
  </si>
  <si>
    <t>Temperatura aria interna U.R. 50%</t>
  </si>
  <si>
    <t>Pressione vapore aria interna a 20°C</t>
  </si>
  <si>
    <t>Spessore  m</t>
  </si>
  <si>
    <t>Rt  m2 k / w</t>
  </si>
  <si>
    <t>Perm. al vap. (Pa m2 s / kg)</t>
  </si>
  <si>
    <t>aria esterna</t>
  </si>
  <si>
    <t>laterizio</t>
  </si>
  <si>
    <t>isolante</t>
  </si>
  <si>
    <t>C.A.</t>
  </si>
  <si>
    <t>aria interna</t>
  </si>
  <si>
    <t>resistenza totale</t>
  </si>
  <si>
    <t>trasmittanza</t>
  </si>
  <si>
    <t>w/m2 k</t>
  </si>
  <si>
    <t>Distribuzione temperature alle varie faccie degli strati parete</t>
  </si>
  <si>
    <t>Q= U A DT = DT / Rtot</t>
  </si>
  <si>
    <t>per 1 m2</t>
  </si>
  <si>
    <t>NB: nel calcolo partiamo dalla faccia interna</t>
  </si>
  <si>
    <t>faccie / strato</t>
  </si>
  <si>
    <t>Temperatura  °C</t>
  </si>
  <si>
    <t>Temperature fra le varie faccie</t>
  </si>
  <si>
    <t>aria esterna       ARIA</t>
  </si>
  <si>
    <t>(Tc-Tf) / Rstrato = (Tint - Test) / Rtot</t>
  </si>
  <si>
    <t>laterizio-aria      LATER</t>
  </si>
  <si>
    <t>Tf = Tc - (Rstrato / Rtot)  * (Tint - Test)</t>
  </si>
  <si>
    <t>isolante-lateriz   ISO</t>
  </si>
  <si>
    <t>c= faccia calda</t>
  </si>
  <si>
    <t>C.A-isolante      C.A</t>
  </si>
  <si>
    <t>f= faccia fredda</t>
  </si>
  <si>
    <t>aria-C.A            ARIA</t>
  </si>
  <si>
    <t xml:space="preserve">Distribuzione pressione di SATURAZIONE del vapore nell'aria alle temperature calcolate sopra </t>
  </si>
  <si>
    <t>pv  SATUR. Pa</t>
  </si>
  <si>
    <t>La pressione di SATURAZIONE vapore dell'aria indica la capacità massima dell'aria di contenere vapore</t>
  </si>
  <si>
    <t>senza formare condensa (goccie di acqua). Se la pressione di SATURAZIONE è più bassa</t>
  </si>
  <si>
    <t>della pressione di vapore dell'aria si ha condensazione cioè formazione di gocce.</t>
  </si>
  <si>
    <t>Psat = 611,2 *e^ (17.67 * t / (243.5 + t))</t>
  </si>
  <si>
    <t>T in °C</t>
  </si>
  <si>
    <t>Psat = 611 *10.0^ (7,5 * t / (237.7 + t))</t>
  </si>
  <si>
    <t>Distribuzione della pressione del vapore dell'aria (dipende dalla permeabilità materiali)</t>
  </si>
  <si>
    <t>Pressioni del vapore alle varie faccie</t>
  </si>
  <si>
    <t>Spessore</t>
  </si>
  <si>
    <t>Permeabilità</t>
  </si>
  <si>
    <t>Rvap  (s/ permeabilità)</t>
  </si>
  <si>
    <t>pv aria (Pa)</t>
  </si>
  <si>
    <t>(pv_c - pv_f) / Rvap_strato = (pv_int - pvap_est) / Rvap_tot</t>
  </si>
  <si>
    <t>pv_f = pv_c - (Rvap_strato / Rvap_tot)  * (pv_int- pv_est)</t>
  </si>
  <si>
    <t>Rvap = resistenza al passaggio del vapore offerto dallo strato</t>
  </si>
  <si>
    <t>Rvap. totale</t>
  </si>
  <si>
    <t>nota dai dati</t>
  </si>
  <si>
    <t>Riassumendo alle varie faccie degli strati di materiale abbiamo</t>
  </si>
  <si>
    <t>Spessore totale</t>
  </si>
  <si>
    <t>pv SATURAZ.</t>
  </si>
  <si>
    <t>pv aria</t>
  </si>
  <si>
    <t>NB: riportare gli spessori cumulativi ai vari strati</t>
  </si>
  <si>
    <t>Grafico spessore - pressioni (GLASER)</t>
  </si>
  <si>
    <t>BLU PRESSIONE SATURAZIONE VAPORE</t>
  </si>
  <si>
    <t>ROSSA PRESSIONE VAPORE</t>
  </si>
  <si>
    <t xml:space="preserve">Se la pressione SATURAZIONE blu del vapore </t>
  </si>
  <si>
    <t>scende sotto la pressione dell'aria rossa</t>
  </si>
  <si>
    <t>allora li si forma CONDENSA !!!</t>
  </si>
  <si>
    <t>Parete con cappotto esterno</t>
  </si>
  <si>
    <t>aria esterna   ARIA</t>
  </si>
  <si>
    <t>isolante-aria   ISOL.</t>
  </si>
  <si>
    <t>laterizio-isol.  LATER.</t>
  </si>
  <si>
    <t>C.A-larerizio  C.A</t>
  </si>
  <si>
    <t>aria-C.A        ARIA</t>
  </si>
  <si>
    <t xml:space="preserve">Distribuzione pressione di SATURAZIONE del vapore dell'aria alle temperature calcolate sopra </t>
  </si>
  <si>
    <t>La pressione di SATURAZIONE vapore dell'aria indica la capacità  massima dell'aria di contenere vapore</t>
  </si>
  <si>
    <t>Psat = 6.112 *e^ (17.67 * t / (243.5 + t))</t>
  </si>
  <si>
    <t>Pressioni del vapore fra le varie faccie</t>
  </si>
  <si>
    <t>strato</t>
  </si>
  <si>
    <t>aria-C.A</t>
  </si>
  <si>
    <t>caso con cappotto in mezzo</t>
  </si>
  <si>
    <t>CAPPOTTO ESTERNO</t>
  </si>
  <si>
    <t>s totale</t>
  </si>
  <si>
    <t>isolante-aria ISOL.</t>
  </si>
  <si>
    <t>laterizio-isol. LATER.</t>
  </si>
  <si>
    <t>C.A-larerizio C.A</t>
  </si>
  <si>
    <t>CAPPOTTO IN MEZZO</t>
  </si>
  <si>
    <t>laterizio-aria LATER</t>
  </si>
  <si>
    <t>isolante-lateriz ISO</t>
  </si>
  <si>
    <t>C.A-isolante C.A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</si>
</sst>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#,##0.0"/>
    <numFmt numFmtId="166" formatCode="0.000"/>
  </numFmts>
  <fonts count="13">
    <font>
      <sz val="10.0"/>
      <color rgb="FF000000"/>
      <name val="Arial"/>
    </font>
    <font>
      <b/>
      <sz val="14.0"/>
    </font>
    <font>
      <color theme="1"/>
      <name val="Arial"/>
    </font>
    <font/>
    <font>
      <b/>
      <color theme="1"/>
      <name val="Arial"/>
    </font>
    <font>
      <sz val="12.0"/>
      <color theme="1"/>
      <name val="Arial"/>
    </font>
    <font>
      <b/>
    </font>
    <font>
      <sz val="14.0"/>
      <color rgb="FF000000"/>
      <name val="Arial"/>
    </font>
    <font>
      <sz val="12.0"/>
    </font>
    <font>
      <b/>
      <sz val="11.0"/>
      <color rgb="FF000000"/>
      <name val="Calibri"/>
    </font>
    <font>
      <sz val="11.0"/>
      <color rgb="FF000000"/>
      <name val="Calibri"/>
    </font>
    <font>
      <b/>
      <color rgb="FF000000"/>
      <name val="Arial"/>
    </font>
    <font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EFEFEF"/>
        <bgColor rgb="FFEFEFE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D966"/>
        <bgColor rgb="FFFFD966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theme="0"/>
        <bgColor theme="0"/>
      </patternFill>
    </fill>
  </fills>
  <borders count="1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1" fillId="0" fontId="2" numFmtId="0" xfId="0" applyAlignment="1" applyBorder="1" applyFont="1">
      <alignment readingOrder="0"/>
    </xf>
    <xf borderId="2" fillId="0" fontId="2" numFmtId="0" xfId="0" applyAlignment="1" applyBorder="1" applyFont="1">
      <alignment readingOrder="0"/>
    </xf>
    <xf borderId="3" fillId="0" fontId="3" numFmtId="0" xfId="0" applyAlignment="1" applyBorder="1" applyFont="1">
      <alignment readingOrder="0"/>
    </xf>
    <xf borderId="3" fillId="2" fontId="3" numFmtId="0" xfId="0" applyAlignment="1" applyBorder="1" applyFill="1" applyFont="1">
      <alignment readingOrder="0"/>
    </xf>
    <xf borderId="4" fillId="0" fontId="2" numFmtId="0" xfId="0" applyAlignment="1" applyBorder="1" applyFont="1">
      <alignment readingOrder="0"/>
    </xf>
    <xf borderId="5" fillId="0" fontId="3" numFmtId="0" xfId="0" applyAlignment="1" applyBorder="1" applyFont="1">
      <alignment readingOrder="0"/>
    </xf>
    <xf borderId="5" fillId="2" fontId="3" numFmtId="0" xfId="0" applyAlignment="1" applyBorder="1" applyFont="1">
      <alignment readingOrder="0"/>
    </xf>
    <xf borderId="6" fillId="0" fontId="3" numFmtId="0" xfId="0" applyAlignment="1" applyBorder="1" applyFont="1">
      <alignment readingOrder="0"/>
    </xf>
    <xf borderId="7" fillId="0" fontId="2" numFmtId="0" xfId="0" applyAlignment="1" applyBorder="1" applyFont="1">
      <alignment readingOrder="0"/>
    </xf>
    <xf borderId="8" fillId="0" fontId="3" numFmtId="0" xfId="0" applyAlignment="1" applyBorder="1" applyFont="1">
      <alignment readingOrder="0"/>
    </xf>
    <xf borderId="8" fillId="2" fontId="3" numFmtId="0" xfId="0" applyAlignment="1" applyBorder="1" applyFont="1">
      <alignment readingOrder="0"/>
    </xf>
    <xf borderId="9" fillId="3" fontId="2" numFmtId="0" xfId="0" applyBorder="1" applyFill="1" applyFont="1"/>
    <xf borderId="9" fillId="3" fontId="2" numFmtId="0" xfId="0" applyAlignment="1" applyBorder="1" applyFont="1">
      <alignment readingOrder="0"/>
    </xf>
    <xf borderId="9" fillId="3" fontId="2" numFmtId="49" xfId="0" applyAlignment="1" applyBorder="1" applyFont="1" applyNumberFormat="1">
      <alignment readingOrder="0"/>
    </xf>
    <xf borderId="9" fillId="0" fontId="2" numFmtId="0" xfId="0" applyAlignment="1" applyBorder="1" applyFont="1">
      <alignment readingOrder="0"/>
    </xf>
    <xf borderId="9" fillId="0" fontId="2" numFmtId="11" xfId="0" applyAlignment="1" applyBorder="1" applyFont="1" applyNumberFormat="1">
      <alignment readingOrder="0"/>
    </xf>
    <xf borderId="9" fillId="0" fontId="2" numFmtId="11" xfId="0" applyBorder="1" applyFont="1" applyNumberFormat="1"/>
    <xf borderId="9" fillId="0" fontId="2" numFmtId="0" xfId="0" applyBorder="1" applyFont="1"/>
    <xf borderId="9" fillId="4" fontId="3" numFmtId="0" xfId="0" applyAlignment="1" applyBorder="1" applyFill="1" applyFont="1">
      <alignment readingOrder="0"/>
    </xf>
    <xf borderId="9" fillId="4" fontId="2" numFmtId="0" xfId="0" applyBorder="1" applyFont="1"/>
    <xf borderId="9" fillId="4" fontId="2" numFmtId="0" xfId="0" applyAlignment="1" applyBorder="1" applyFont="1">
      <alignment readingOrder="0"/>
    </xf>
    <xf borderId="9" fillId="4" fontId="2" numFmtId="2" xfId="0" applyBorder="1" applyFont="1" applyNumberFormat="1"/>
    <xf borderId="0" fillId="0" fontId="4" numFmtId="0" xfId="0" applyAlignment="1" applyFont="1">
      <alignment readingOrder="0"/>
    </xf>
    <xf borderId="9" fillId="3" fontId="3" numFmtId="0" xfId="0" applyAlignment="1" applyBorder="1" applyFont="1">
      <alignment readingOrder="0"/>
    </xf>
    <xf borderId="9" fillId="0" fontId="3" numFmtId="0" xfId="0" applyAlignment="1" applyBorder="1" applyFont="1">
      <alignment readingOrder="0"/>
    </xf>
    <xf borderId="9" fillId="0" fontId="2" numFmtId="2" xfId="0" applyBorder="1" applyFont="1" applyNumberFormat="1"/>
    <xf borderId="1" fillId="0" fontId="5" numFmtId="0" xfId="0" applyAlignment="1" applyBorder="1" applyFont="1">
      <alignment readingOrder="0"/>
    </xf>
    <xf borderId="2" fillId="0" fontId="5" numFmtId="0" xfId="0" applyBorder="1" applyFont="1"/>
    <xf borderId="3" fillId="0" fontId="5" numFmtId="0" xfId="0" applyBorder="1" applyFont="1"/>
    <xf borderId="9" fillId="5" fontId="3" numFmtId="0" xfId="0" applyAlignment="1" applyBorder="1" applyFill="1" applyFont="1">
      <alignment readingOrder="0"/>
    </xf>
    <xf borderId="9" fillId="5" fontId="2" numFmtId="0" xfId="0" applyAlignment="1" applyBorder="1" applyFont="1">
      <alignment readingOrder="0"/>
    </xf>
    <xf borderId="9" fillId="5" fontId="2" numFmtId="2" xfId="0" applyBorder="1" applyFont="1" applyNumberFormat="1"/>
    <xf borderId="6" fillId="0" fontId="5" numFmtId="0" xfId="0" applyAlignment="1" applyBorder="1" applyFont="1">
      <alignment readingOrder="0"/>
    </xf>
    <xf borderId="7" fillId="0" fontId="5" numFmtId="0" xfId="0" applyBorder="1" applyFont="1"/>
    <xf borderId="8" fillId="0" fontId="5" numFmtId="0" xfId="0" applyBorder="1" applyFont="1"/>
    <xf borderId="0" fillId="0" fontId="6" numFmtId="0" xfId="0" applyAlignment="1" applyFont="1">
      <alignment readingOrder="0"/>
    </xf>
    <xf borderId="1" fillId="6" fontId="3" numFmtId="0" xfId="0" applyAlignment="1" applyBorder="1" applyFill="1" applyFont="1">
      <alignment readingOrder="0"/>
    </xf>
    <xf borderId="2" fillId="6" fontId="3" numFmtId="0" xfId="0" applyBorder="1" applyFont="1"/>
    <xf borderId="3" fillId="6" fontId="3" numFmtId="0" xfId="0" applyBorder="1" applyFont="1"/>
    <xf borderId="9" fillId="7" fontId="2" numFmtId="2" xfId="0" applyBorder="1" applyFill="1" applyFont="1" applyNumberFormat="1"/>
    <xf borderId="9" fillId="7" fontId="2" numFmtId="164" xfId="0" applyBorder="1" applyFont="1" applyNumberFormat="1"/>
    <xf borderId="0" fillId="7" fontId="3" numFmtId="164" xfId="0" applyAlignment="1" applyFont="1" applyNumberFormat="1">
      <alignment horizontal="left"/>
    </xf>
    <xf borderId="4" fillId="6" fontId="3" numFmtId="0" xfId="0" applyAlignment="1" applyBorder="1" applyFont="1">
      <alignment readingOrder="0"/>
    </xf>
    <xf borderId="0" fillId="6" fontId="3" numFmtId="0" xfId="0" applyFont="1"/>
    <xf borderId="5" fillId="6" fontId="3" numFmtId="0" xfId="0" applyBorder="1" applyFont="1"/>
    <xf borderId="9" fillId="5" fontId="2" numFmtId="164" xfId="0" applyBorder="1" applyFont="1" applyNumberFormat="1"/>
    <xf borderId="6" fillId="6" fontId="3" numFmtId="0" xfId="0" applyAlignment="1" applyBorder="1" applyFont="1">
      <alignment readingOrder="0"/>
    </xf>
    <xf borderId="7" fillId="6" fontId="3" numFmtId="0" xfId="0" applyBorder="1" applyFont="1"/>
    <xf borderId="8" fillId="6" fontId="3" numFmtId="0" xfId="0" applyBorder="1" applyFont="1"/>
    <xf borderId="0" fillId="7" fontId="7" numFmtId="0" xfId="0" applyAlignment="1" applyFont="1">
      <alignment readingOrder="0"/>
    </xf>
    <xf borderId="0" fillId="0" fontId="3" numFmtId="0" xfId="0" applyAlignment="1" applyFont="1">
      <alignment readingOrder="0"/>
    </xf>
    <xf borderId="9" fillId="0" fontId="5" numFmtId="0" xfId="0" applyAlignment="1" applyBorder="1" applyFont="1">
      <alignment readingOrder="0"/>
    </xf>
    <xf borderId="9" fillId="0" fontId="2" numFmtId="165" xfId="0" applyBorder="1" applyFont="1" applyNumberFormat="1"/>
    <xf borderId="9" fillId="5" fontId="2" numFmtId="11" xfId="0" applyAlignment="1" applyBorder="1" applyFont="1" applyNumberFormat="1">
      <alignment readingOrder="0"/>
    </xf>
    <xf borderId="9" fillId="5" fontId="2" numFmtId="11" xfId="0" applyBorder="1" applyFont="1" applyNumberFormat="1"/>
    <xf borderId="9" fillId="5" fontId="2" numFmtId="165" xfId="0" applyBorder="1" applyFont="1" applyNumberFormat="1"/>
    <xf borderId="9" fillId="4" fontId="3" numFmtId="0" xfId="0" applyAlignment="1" applyBorder="1" applyFont="1">
      <alignment horizontal="right" readingOrder="0"/>
    </xf>
    <xf borderId="9" fillId="4" fontId="2" numFmtId="11" xfId="0" applyBorder="1" applyFont="1" applyNumberFormat="1"/>
    <xf borderId="9" fillId="7" fontId="2" numFmtId="165" xfId="0" applyBorder="1" applyFont="1" applyNumberFormat="1"/>
    <xf borderId="9" fillId="5" fontId="2" numFmtId="4" xfId="0" applyBorder="1" applyFont="1" applyNumberFormat="1"/>
    <xf borderId="1" fillId="8" fontId="2" numFmtId="0" xfId="0" applyAlignment="1" applyBorder="1" applyFill="1" applyFont="1">
      <alignment readingOrder="0"/>
    </xf>
    <xf borderId="2" fillId="8" fontId="2" numFmtId="0" xfId="0" applyBorder="1" applyFont="1"/>
    <xf borderId="3" fillId="8" fontId="2" numFmtId="0" xfId="0" applyBorder="1" applyFont="1"/>
    <xf borderId="4" fillId="8" fontId="2" numFmtId="0" xfId="0" applyAlignment="1" applyBorder="1" applyFont="1">
      <alignment readingOrder="0"/>
    </xf>
    <xf borderId="0" fillId="8" fontId="2" numFmtId="0" xfId="0" applyFont="1"/>
    <xf borderId="5" fillId="8" fontId="2" numFmtId="0" xfId="0" applyBorder="1" applyFont="1"/>
    <xf borderId="6" fillId="8" fontId="2" numFmtId="0" xfId="0" applyAlignment="1" applyBorder="1" applyFont="1">
      <alignment readingOrder="0"/>
    </xf>
    <xf borderId="7" fillId="8" fontId="2" numFmtId="0" xfId="0" applyBorder="1" applyFont="1"/>
    <xf borderId="8" fillId="8" fontId="2" numFmtId="0" xfId="0" applyBorder="1" applyFont="1"/>
    <xf borderId="3" fillId="0" fontId="2" numFmtId="0" xfId="0" applyAlignment="1" applyBorder="1" applyFont="1">
      <alignment readingOrder="0"/>
    </xf>
    <xf borderId="5" fillId="0" fontId="2" numFmtId="0" xfId="0" applyAlignment="1" applyBorder="1" applyFont="1">
      <alignment readingOrder="0"/>
    </xf>
    <xf borderId="6" fillId="0" fontId="2" numFmtId="0" xfId="0" applyAlignment="1" applyBorder="1" applyFont="1">
      <alignment readingOrder="0"/>
    </xf>
    <xf borderId="8" fillId="0" fontId="2" numFmtId="0" xfId="0" applyAlignment="1" applyBorder="1" applyFont="1">
      <alignment readingOrder="0"/>
    </xf>
    <xf borderId="9" fillId="9" fontId="2" numFmtId="166" xfId="0" applyBorder="1" applyFill="1" applyFont="1" applyNumberFormat="1"/>
    <xf borderId="1" fillId="0" fontId="8" numFmtId="0" xfId="0" applyAlignment="1" applyBorder="1" applyFont="1">
      <alignment readingOrder="0"/>
    </xf>
    <xf borderId="2" fillId="0" fontId="8" numFmtId="0" xfId="0" applyBorder="1" applyFont="1"/>
    <xf borderId="0" fillId="0" fontId="8" numFmtId="0" xfId="0" applyFont="1"/>
    <xf borderId="9" fillId="5" fontId="2" numFmtId="166" xfId="0" applyBorder="1" applyFont="1" applyNumberFormat="1"/>
    <xf borderId="6" fillId="0" fontId="8" numFmtId="0" xfId="0" applyAlignment="1" applyBorder="1" applyFont="1">
      <alignment readingOrder="0"/>
    </xf>
    <xf borderId="7" fillId="0" fontId="8" numFmtId="0" xfId="0" applyBorder="1" applyFont="1"/>
    <xf borderId="1" fillId="6" fontId="2" numFmtId="0" xfId="0" applyAlignment="1" applyBorder="1" applyFont="1">
      <alignment readingOrder="0"/>
    </xf>
    <xf borderId="2" fillId="6" fontId="2" numFmtId="0" xfId="0" applyBorder="1" applyFont="1"/>
    <xf borderId="3" fillId="6" fontId="2" numFmtId="0" xfId="0" applyBorder="1" applyFont="1"/>
    <xf borderId="9" fillId="9" fontId="2" numFmtId="2" xfId="0" applyBorder="1" applyFont="1" applyNumberFormat="1"/>
    <xf borderId="0" fillId="7" fontId="2" numFmtId="164" xfId="0" applyAlignment="1" applyFont="1" applyNumberFormat="1">
      <alignment horizontal="left"/>
    </xf>
    <xf borderId="0" fillId="6" fontId="2" numFmtId="0" xfId="0" applyAlignment="1" applyFont="1">
      <alignment readingOrder="0"/>
    </xf>
    <xf borderId="0" fillId="6" fontId="2" numFmtId="0" xfId="0" applyFont="1"/>
    <xf borderId="5" fillId="6" fontId="2" numFmtId="0" xfId="0" applyBorder="1" applyFont="1"/>
    <xf borderId="6" fillId="6" fontId="2" numFmtId="0" xfId="0" applyAlignment="1" applyBorder="1" applyFont="1">
      <alignment readingOrder="0"/>
    </xf>
    <xf borderId="7" fillId="6" fontId="2" numFmtId="0" xfId="0" applyBorder="1" applyFont="1"/>
    <xf borderId="8" fillId="6" fontId="2" numFmtId="0" xfId="0" applyBorder="1" applyFont="1"/>
    <xf borderId="9" fillId="0" fontId="2" numFmtId="4" xfId="0" applyBorder="1" applyFont="1" applyNumberFormat="1"/>
    <xf borderId="9" fillId="7" fontId="2" numFmtId="4" xfId="0" applyBorder="1" applyFont="1" applyNumberFormat="1"/>
    <xf borderId="4" fillId="8" fontId="3" numFmtId="0" xfId="0" applyAlignment="1" applyBorder="1" applyFont="1">
      <alignment readingOrder="0"/>
    </xf>
    <xf borderId="6" fillId="8" fontId="3" numFmtId="0" xfId="0" applyAlignment="1" applyBorder="1" applyFont="1">
      <alignment readingOrder="0"/>
    </xf>
    <xf borderId="0" fillId="7" fontId="9" numFmtId="0" xfId="0" applyAlignment="1" applyFont="1">
      <alignment readingOrder="0" shrinkToFit="0" vertical="bottom" wrapText="0"/>
    </xf>
    <xf borderId="0" fillId="7" fontId="10" numFmtId="0" xfId="0" applyAlignment="1" applyFont="1">
      <alignment shrinkToFit="0" vertical="bottom" wrapText="0"/>
    </xf>
    <xf borderId="9" fillId="7" fontId="11" numFmtId="0" xfId="0" applyAlignment="1" applyBorder="1" applyFont="1">
      <alignment readingOrder="0" vertical="bottom"/>
    </xf>
    <xf borderId="9" fillId="7" fontId="12" numFmtId="0" xfId="0" applyAlignment="1" applyBorder="1" applyFont="1">
      <alignment readingOrder="0" vertical="bottom"/>
    </xf>
    <xf borderId="9" fillId="7" fontId="12" numFmtId="0" xfId="0" applyAlignment="1" applyBorder="1" applyFont="1">
      <alignment horizontal="right" readingOrder="0" vertical="bottom"/>
    </xf>
    <xf borderId="9" fillId="7" fontId="12" numFmtId="4" xfId="0" applyAlignment="1" applyBorder="1" applyFont="1" applyNumberFormat="1">
      <alignment horizontal="right" readingOrder="0" vertical="bottom"/>
    </xf>
    <xf borderId="10" fillId="7" fontId="12" numFmtId="0" xfId="0" applyAlignment="1" applyBorder="1" applyFont="1">
      <alignment readingOrder="0" vertical="bottom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Relationship Id="rId3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5.png"/><Relationship Id="rId3" Type="http://schemas.openxmlformats.org/officeDocument/2006/relationships/image" Target="../media/image4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56</xdr:row>
      <xdr:rowOff>190500</xdr:rowOff>
    </xdr:from>
    <xdr:ext cx="4857750" cy="2933700"/>
    <xdr:pic>
      <xdr:nvPicPr>
        <xdr:cNvPr id="0" name="image1.png" title="Immagin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400050</xdr:colOff>
      <xdr:row>1</xdr:row>
      <xdr:rowOff>57150</xdr:rowOff>
    </xdr:from>
    <xdr:ext cx="3571875" cy="2752725"/>
    <xdr:pic>
      <xdr:nvPicPr>
        <xdr:cNvPr id="0" name="image3.png" title="Immagin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</xdr:colOff>
      <xdr:row>31</xdr:row>
      <xdr:rowOff>114300</xdr:rowOff>
    </xdr:from>
    <xdr:ext cx="4114800" cy="266700"/>
    <xdr:pic>
      <xdr:nvPicPr>
        <xdr:cNvPr id="0" name="image2.png" title="Immagin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1647825</xdr:colOff>
      <xdr:row>31</xdr:row>
      <xdr:rowOff>114300</xdr:rowOff>
    </xdr:from>
    <xdr:ext cx="3714750" cy="247650"/>
    <xdr:pic>
      <xdr:nvPicPr>
        <xdr:cNvPr id="0" name="image2.png" title="Immagin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628650</xdr:colOff>
      <xdr:row>1</xdr:row>
      <xdr:rowOff>180975</xdr:rowOff>
    </xdr:from>
    <xdr:ext cx="3076575" cy="2362200"/>
    <xdr:pic>
      <xdr:nvPicPr>
        <xdr:cNvPr id="0" name="image5.png" title="Immagin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56</xdr:row>
      <xdr:rowOff>38100</xdr:rowOff>
    </xdr:from>
    <xdr:ext cx="4933950" cy="5391150"/>
    <xdr:pic>
      <xdr:nvPicPr>
        <xdr:cNvPr id="0" name="image4.png" title="Immagin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257175</xdr:colOff>
      <xdr:row>0</xdr:row>
      <xdr:rowOff>180975</xdr:rowOff>
    </xdr:from>
    <xdr:ext cx="3314700" cy="3619500"/>
    <xdr:pic>
      <xdr:nvPicPr>
        <xdr:cNvPr id="0" name="image4.png" title="Immagin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343900" cy="11372850"/>
    <xdr:pic>
      <xdr:nvPicPr>
        <xdr:cNvPr id="0" name="image6.png" title="Immagin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0.71"/>
    <col customWidth="1" min="2" max="2" width="16.71"/>
    <col customWidth="1" min="3" max="3" width="15.14"/>
    <col customWidth="1" min="4" max="4" width="24.71"/>
    <col customWidth="1" min="5" max="5" width="22.43"/>
    <col customWidth="1" min="6" max="6" width="5.29"/>
    <col customWidth="1" min="7" max="7" width="19.86"/>
    <col customWidth="1" min="8" max="8" width="17.14"/>
    <col customWidth="1" min="10" max="10" width="16.57"/>
  </cols>
  <sheetData>
    <row r="1">
      <c r="A1" s="1" t="s">
        <v>0</v>
      </c>
    </row>
    <row r="2">
      <c r="B2" s="2"/>
      <c r="C2" s="2"/>
      <c r="D2" s="2"/>
    </row>
    <row r="3">
      <c r="A3" s="3" t="s">
        <v>1</v>
      </c>
      <c r="B3" s="4"/>
      <c r="C3" s="5"/>
      <c r="D3" s="6">
        <v>1.7</v>
      </c>
      <c r="E3" s="2" t="s">
        <v>2</v>
      </c>
    </row>
    <row r="4">
      <c r="A4" s="7" t="s">
        <v>3</v>
      </c>
      <c r="B4" s="2"/>
      <c r="C4" s="8"/>
      <c r="D4" s="9">
        <v>590.0</v>
      </c>
      <c r="E4" s="2" t="s">
        <v>4</v>
      </c>
    </row>
    <row r="5">
      <c r="A5" s="7" t="s">
        <v>5</v>
      </c>
      <c r="B5" s="2"/>
      <c r="C5" s="8"/>
      <c r="D5" s="9">
        <v>20.0</v>
      </c>
      <c r="E5" s="2" t="s">
        <v>2</v>
      </c>
    </row>
    <row r="6">
      <c r="A6" s="10" t="s">
        <v>6</v>
      </c>
      <c r="B6" s="11"/>
      <c r="C6" s="12"/>
      <c r="D6" s="13">
        <v>1519.0</v>
      </c>
      <c r="E6" s="2" t="s">
        <v>4</v>
      </c>
    </row>
    <row r="7">
      <c r="B7" s="2"/>
      <c r="C7" s="2"/>
      <c r="D7" s="2"/>
    </row>
    <row r="8" ht="16.5" customHeight="1">
      <c r="A8" s="14"/>
      <c r="B8" s="15" t="s">
        <v>7</v>
      </c>
      <c r="C8" s="15" t="s">
        <v>8</v>
      </c>
      <c r="D8" s="16" t="s">
        <v>9</v>
      </c>
    </row>
    <row r="9">
      <c r="A9" s="17" t="s">
        <v>10</v>
      </c>
      <c r="B9" s="17"/>
      <c r="C9" s="17">
        <v>0.04</v>
      </c>
      <c r="D9" s="18">
        <f>187.5*10^-12</f>
        <v>0.0000000001875</v>
      </c>
    </row>
    <row r="10">
      <c r="A10" s="17" t="s">
        <v>11</v>
      </c>
      <c r="B10" s="17">
        <v>0.3</v>
      </c>
      <c r="C10" s="17">
        <v>0.94</v>
      </c>
      <c r="D10" s="18">
        <f>9.38*10^-12</f>
        <v>0</v>
      </c>
    </row>
    <row r="11">
      <c r="A11" s="17" t="s">
        <v>12</v>
      </c>
      <c r="B11" s="17">
        <v>0.08</v>
      </c>
      <c r="C11" s="17">
        <v>1.818</v>
      </c>
      <c r="D11" s="18">
        <f>6.25*10^-12</f>
        <v>0</v>
      </c>
    </row>
    <row r="12">
      <c r="A12" s="17" t="s">
        <v>13</v>
      </c>
      <c r="B12" s="17">
        <v>0.2</v>
      </c>
      <c r="C12" s="17">
        <v>0.189</v>
      </c>
      <c r="D12" s="19">
        <f>1.97*10^-12</f>
        <v>0</v>
      </c>
    </row>
    <row r="13">
      <c r="A13" s="17" t="s">
        <v>14</v>
      </c>
      <c r="B13" s="20"/>
      <c r="C13" s="17">
        <v>0.013</v>
      </c>
      <c r="D13" s="18">
        <f>187.5*10^-12</f>
        <v>0.0000000001875</v>
      </c>
    </row>
    <row r="14">
      <c r="B14" s="21" t="s">
        <v>15</v>
      </c>
      <c r="C14" s="22">
        <f>SUM(C9:C13)</f>
        <v>3</v>
      </c>
    </row>
    <row r="15">
      <c r="B15" s="23" t="s">
        <v>16</v>
      </c>
      <c r="C15" s="24">
        <f>1/C14</f>
        <v>0.3333333333</v>
      </c>
      <c r="D15" s="2" t="s">
        <v>17</v>
      </c>
    </row>
    <row r="17">
      <c r="A17" s="25" t="s">
        <v>18</v>
      </c>
      <c r="E17" s="2" t="s">
        <v>19</v>
      </c>
      <c r="G17" s="2" t="s">
        <v>20</v>
      </c>
    </row>
    <row r="18">
      <c r="A18" s="2" t="s">
        <v>21</v>
      </c>
      <c r="B18" s="2"/>
      <c r="C18" s="2"/>
      <c r="E18" s="2"/>
    </row>
    <row r="19">
      <c r="A19" s="26" t="s">
        <v>22</v>
      </c>
      <c r="B19" s="15" t="s">
        <v>8</v>
      </c>
      <c r="C19" s="15" t="s">
        <v>23</v>
      </c>
      <c r="E19" s="2" t="s">
        <v>24</v>
      </c>
    </row>
    <row r="20">
      <c r="A20" s="27" t="s">
        <v>25</v>
      </c>
      <c r="B20" s="17">
        <v>0.04</v>
      </c>
      <c r="C20" s="28">
        <f t="shared" ref="C20:C24" si="1">C21-(B20/$C$14)*($D$5-$D$3)</f>
        <v>1.7</v>
      </c>
      <c r="E20" s="29" t="s">
        <v>26</v>
      </c>
      <c r="F20" s="30"/>
      <c r="G20" s="31"/>
    </row>
    <row r="21">
      <c r="A21" s="32" t="s">
        <v>27</v>
      </c>
      <c r="B21" s="33">
        <v>0.94</v>
      </c>
      <c r="C21" s="34">
        <f t="shared" si="1"/>
        <v>1.944</v>
      </c>
      <c r="E21" s="35" t="s">
        <v>28</v>
      </c>
      <c r="F21" s="36"/>
      <c r="G21" s="37"/>
    </row>
    <row r="22">
      <c r="A22" s="32" t="s">
        <v>29</v>
      </c>
      <c r="B22" s="33">
        <v>1.818</v>
      </c>
      <c r="C22" s="34">
        <f t="shared" si="1"/>
        <v>7.678</v>
      </c>
      <c r="E22" s="2" t="s">
        <v>30</v>
      </c>
    </row>
    <row r="23">
      <c r="A23" s="32" t="s">
        <v>31</v>
      </c>
      <c r="B23" s="33">
        <v>0.189</v>
      </c>
      <c r="C23" s="34">
        <f t="shared" si="1"/>
        <v>18.7678</v>
      </c>
      <c r="E23" s="2" t="s">
        <v>32</v>
      </c>
    </row>
    <row r="24">
      <c r="A24" s="32" t="s">
        <v>33</v>
      </c>
      <c r="B24" s="33">
        <v>0.013</v>
      </c>
      <c r="C24" s="34">
        <f t="shared" si="1"/>
        <v>19.9207</v>
      </c>
    </row>
    <row r="25">
      <c r="A25" s="17" t="s">
        <v>14</v>
      </c>
      <c r="B25" s="20"/>
      <c r="C25" s="17">
        <v>20.0</v>
      </c>
    </row>
    <row r="27">
      <c r="A27" s="38" t="s">
        <v>34</v>
      </c>
    </row>
    <row r="28">
      <c r="A28" s="2"/>
      <c r="B28" s="2"/>
    </row>
    <row r="29">
      <c r="A29" s="26" t="s">
        <v>22</v>
      </c>
      <c r="B29" s="15" t="s">
        <v>23</v>
      </c>
      <c r="C29" s="15" t="s">
        <v>35</v>
      </c>
      <c r="E29" s="39" t="s">
        <v>36</v>
      </c>
      <c r="F29" s="40"/>
      <c r="G29" s="40"/>
      <c r="H29" s="40"/>
      <c r="I29" s="40"/>
      <c r="J29" s="41"/>
    </row>
    <row r="30">
      <c r="A30" s="27" t="s">
        <v>25</v>
      </c>
      <c r="B30" s="42">
        <f t="shared" ref="B30:B35" si="2">C20</f>
        <v>1.7</v>
      </c>
      <c r="C30" s="43">
        <f t="shared" ref="C30:C35" si="3">0.0496965*C20^3+0.979515*C20^2+46.9035*C20+609.484</f>
        <v>692.2949073</v>
      </c>
      <c r="D30" s="44"/>
      <c r="E30" s="45" t="s">
        <v>37</v>
      </c>
      <c r="F30" s="46"/>
      <c r="G30" s="46"/>
      <c r="H30" s="46"/>
      <c r="I30" s="46"/>
      <c r="J30" s="47"/>
    </row>
    <row r="31">
      <c r="A31" s="32" t="s">
        <v>27</v>
      </c>
      <c r="B31" s="34">
        <f t="shared" si="2"/>
        <v>1.944</v>
      </c>
      <c r="C31" s="48">
        <f t="shared" si="3"/>
        <v>704.7312267</v>
      </c>
      <c r="D31" s="44"/>
      <c r="E31" s="49" t="s">
        <v>38</v>
      </c>
      <c r="F31" s="50"/>
      <c r="G31" s="50"/>
      <c r="H31" s="50"/>
      <c r="I31" s="50"/>
      <c r="J31" s="51"/>
    </row>
    <row r="32">
      <c r="A32" s="32" t="s">
        <v>29</v>
      </c>
      <c r="B32" s="34">
        <f t="shared" si="2"/>
        <v>7.678</v>
      </c>
      <c r="C32" s="48">
        <f t="shared" si="3"/>
        <v>1049.84731</v>
      </c>
      <c r="D32" s="44"/>
    </row>
    <row r="33">
      <c r="A33" s="32" t="s">
        <v>31</v>
      </c>
      <c r="B33" s="34">
        <f t="shared" si="2"/>
        <v>18.7678</v>
      </c>
      <c r="C33" s="48">
        <f t="shared" si="3"/>
        <v>2163.29748</v>
      </c>
      <c r="D33" s="44"/>
    </row>
    <row r="34" ht="16.5" customHeight="1">
      <c r="A34" s="32" t="s">
        <v>33</v>
      </c>
      <c r="B34" s="34">
        <f t="shared" si="2"/>
        <v>19.9207</v>
      </c>
      <c r="C34" s="48">
        <f t="shared" si="3"/>
        <v>2325.401298</v>
      </c>
      <c r="D34" s="44"/>
      <c r="E34" s="52" t="s">
        <v>39</v>
      </c>
      <c r="I34" s="2" t="s">
        <v>40</v>
      </c>
    </row>
    <row r="35" ht="18.0" customHeight="1">
      <c r="A35" s="27" t="s">
        <v>14</v>
      </c>
      <c r="B35" s="28">
        <f t="shared" si="2"/>
        <v>20</v>
      </c>
      <c r="C35" s="43">
        <f t="shared" si="3"/>
        <v>2336.932</v>
      </c>
      <c r="D35" s="44"/>
      <c r="E35" s="52" t="s">
        <v>41</v>
      </c>
    </row>
    <row r="38">
      <c r="A38" s="25" t="s">
        <v>42</v>
      </c>
    </row>
    <row r="39">
      <c r="A39" s="2" t="s">
        <v>21</v>
      </c>
      <c r="G39" s="53" t="s">
        <v>43</v>
      </c>
    </row>
    <row r="40">
      <c r="A40" s="26" t="s">
        <v>22</v>
      </c>
      <c r="B40" s="15" t="s">
        <v>44</v>
      </c>
      <c r="C40" s="15" t="s">
        <v>45</v>
      </c>
      <c r="D40" s="15" t="s">
        <v>46</v>
      </c>
      <c r="E40" s="15" t="s">
        <v>47</v>
      </c>
      <c r="G40" s="54" t="s">
        <v>48</v>
      </c>
      <c r="H40" s="20"/>
      <c r="I40" s="20"/>
      <c r="J40" s="20"/>
    </row>
    <row r="41">
      <c r="A41" s="27" t="s">
        <v>25</v>
      </c>
      <c r="B41" s="17">
        <v>0.0</v>
      </c>
      <c r="C41" s="18">
        <f>187.5*10^-12</f>
        <v>0.0000000001875</v>
      </c>
      <c r="D41" s="19">
        <f t="shared" ref="D41:D45" si="4">B41/C41</f>
        <v>0</v>
      </c>
      <c r="E41" s="55">
        <f>E42</f>
        <v>590</v>
      </c>
      <c r="G41" s="54" t="s">
        <v>49</v>
      </c>
      <c r="H41" s="20"/>
      <c r="I41" s="20"/>
      <c r="J41" s="20"/>
    </row>
    <row r="42">
      <c r="A42" s="32" t="s">
        <v>27</v>
      </c>
      <c r="B42" s="33">
        <v>0.3</v>
      </c>
      <c r="C42" s="56">
        <f>9.38*10^-12</f>
        <v>0</v>
      </c>
      <c r="D42" s="57">
        <f t="shared" si="4"/>
        <v>31982942431</v>
      </c>
      <c r="E42" s="58">
        <f t="shared" ref="E42:E45" si="5">E43-(D42/$D$46)*($D$6-$D$4)</f>
        <v>590</v>
      </c>
      <c r="G42" s="2" t="s">
        <v>30</v>
      </c>
    </row>
    <row r="43">
      <c r="A43" s="32" t="s">
        <v>29</v>
      </c>
      <c r="B43" s="33">
        <v>0.08</v>
      </c>
      <c r="C43" s="56">
        <f>6.25*10^-12</f>
        <v>0</v>
      </c>
      <c r="D43" s="57">
        <f t="shared" si="4"/>
        <v>12800000000</v>
      </c>
      <c r="E43" s="58">
        <f t="shared" si="5"/>
        <v>793.082561</v>
      </c>
      <c r="G43" s="2" t="s">
        <v>32</v>
      </c>
    </row>
    <row r="44">
      <c r="A44" s="32" t="s">
        <v>31</v>
      </c>
      <c r="B44" s="33">
        <v>0.2</v>
      </c>
      <c r="C44" s="57">
        <f>1.97*10^-12</f>
        <v>0</v>
      </c>
      <c r="D44" s="57">
        <f t="shared" si="4"/>
        <v>101522842640</v>
      </c>
      <c r="E44" s="58">
        <f t="shared" si="5"/>
        <v>874.3589097</v>
      </c>
      <c r="G44" s="2" t="s">
        <v>50</v>
      </c>
    </row>
    <row r="45">
      <c r="A45" s="32" t="s">
        <v>33</v>
      </c>
      <c r="B45" s="33">
        <v>0.0</v>
      </c>
      <c r="C45" s="56">
        <f>187.5*10^-12</f>
        <v>0.0000000001875</v>
      </c>
      <c r="D45" s="57">
        <f t="shared" si="4"/>
        <v>0</v>
      </c>
      <c r="E45" s="58">
        <f t="shared" si="5"/>
        <v>1519</v>
      </c>
    </row>
    <row r="46">
      <c r="A46" s="27"/>
      <c r="B46" s="20"/>
      <c r="C46" s="59" t="s">
        <v>51</v>
      </c>
      <c r="D46" s="60">
        <f>SUM(D41:D45)</f>
        <v>146305785070</v>
      </c>
      <c r="E46" s="61">
        <f>1519</f>
        <v>1519</v>
      </c>
      <c r="F46" s="2" t="s">
        <v>52</v>
      </c>
    </row>
    <row r="49">
      <c r="A49" s="2" t="s">
        <v>53</v>
      </c>
    </row>
    <row r="50">
      <c r="A50" s="26" t="s">
        <v>22</v>
      </c>
      <c r="B50" s="15" t="s">
        <v>54</v>
      </c>
      <c r="C50" s="15" t="s">
        <v>55</v>
      </c>
      <c r="D50" s="15" t="s">
        <v>56</v>
      </c>
    </row>
    <row r="51">
      <c r="A51" s="32" t="s">
        <v>27</v>
      </c>
      <c r="B51" s="33">
        <v>0.0</v>
      </c>
      <c r="C51" s="34">
        <f t="shared" ref="C51:C54" si="6">C31</f>
        <v>704.7312267</v>
      </c>
      <c r="D51" s="62">
        <f t="shared" ref="D51:D54" si="7">E42</f>
        <v>590</v>
      </c>
    </row>
    <row r="52">
      <c r="A52" s="32" t="s">
        <v>29</v>
      </c>
      <c r="B52" s="33">
        <v>0.3</v>
      </c>
      <c r="C52" s="34">
        <f t="shared" si="6"/>
        <v>1049.84731</v>
      </c>
      <c r="D52" s="62">
        <f t="shared" si="7"/>
        <v>793.082561</v>
      </c>
    </row>
    <row r="53">
      <c r="A53" s="32" t="s">
        <v>31</v>
      </c>
      <c r="B53" s="33">
        <v>0.38</v>
      </c>
      <c r="C53" s="34">
        <f t="shared" si="6"/>
        <v>2163.29748</v>
      </c>
      <c r="D53" s="62">
        <f t="shared" si="7"/>
        <v>874.3589097</v>
      </c>
    </row>
    <row r="54">
      <c r="A54" s="32" t="s">
        <v>33</v>
      </c>
      <c r="B54" s="33">
        <v>0.58</v>
      </c>
      <c r="C54" s="34">
        <f t="shared" si="6"/>
        <v>2325.401298</v>
      </c>
      <c r="D54" s="62">
        <f t="shared" si="7"/>
        <v>1519</v>
      </c>
    </row>
    <row r="55">
      <c r="B55" s="2" t="s">
        <v>57</v>
      </c>
    </row>
    <row r="56">
      <c r="A56" s="2"/>
    </row>
    <row r="57">
      <c r="A57" s="38" t="s">
        <v>58</v>
      </c>
    </row>
    <row r="63">
      <c r="F63" s="2" t="s">
        <v>59</v>
      </c>
    </row>
    <row r="64">
      <c r="F64" s="2" t="s">
        <v>60</v>
      </c>
    </row>
    <row r="66">
      <c r="F66" s="63" t="s">
        <v>61</v>
      </c>
      <c r="G66" s="64"/>
      <c r="H66" s="65"/>
    </row>
    <row r="67">
      <c r="F67" s="66" t="s">
        <v>62</v>
      </c>
      <c r="G67" s="67"/>
      <c r="H67" s="68"/>
    </row>
    <row r="68">
      <c r="F68" s="69" t="s">
        <v>63</v>
      </c>
      <c r="G68" s="70"/>
      <c r="H68" s="71"/>
    </row>
  </sheetData>
  <conditionalFormatting sqref="D8">
    <cfRule type="notContainsBlanks" dxfId="0" priority="1">
      <formula>LEN(TRIM(D8))&gt;0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9.71"/>
    <col customWidth="1" min="2" max="2" width="16.71"/>
    <col customWidth="1" min="3" max="3" width="15.14"/>
    <col customWidth="1" min="4" max="4" width="24.86"/>
    <col customWidth="1" min="5" max="5" width="22.43"/>
    <col customWidth="1" min="6" max="6" width="5.29"/>
    <col customWidth="1" min="7" max="7" width="19.86"/>
    <col customWidth="1" min="8" max="8" width="17.14"/>
    <col customWidth="1" min="10" max="10" width="16.57"/>
  </cols>
  <sheetData>
    <row r="1">
      <c r="A1" s="1" t="s">
        <v>64</v>
      </c>
    </row>
    <row r="2">
      <c r="B2" s="2"/>
      <c r="C2" s="2"/>
      <c r="D2" s="2"/>
    </row>
    <row r="3">
      <c r="A3" s="3" t="s">
        <v>1</v>
      </c>
      <c r="B3" s="4"/>
      <c r="C3" s="4"/>
      <c r="D3" s="72">
        <v>1.7</v>
      </c>
      <c r="E3" s="2" t="s">
        <v>2</v>
      </c>
    </row>
    <row r="4">
      <c r="A4" s="7" t="s">
        <v>3</v>
      </c>
      <c r="B4" s="2"/>
      <c r="C4" s="2"/>
      <c r="D4" s="73">
        <v>590.0</v>
      </c>
      <c r="E4" s="2" t="s">
        <v>4</v>
      </c>
    </row>
    <row r="5">
      <c r="A5" s="7" t="s">
        <v>5</v>
      </c>
      <c r="B5" s="2"/>
      <c r="C5" s="2"/>
      <c r="D5" s="73">
        <v>20.0</v>
      </c>
      <c r="E5" s="2" t="s">
        <v>2</v>
      </c>
    </row>
    <row r="6">
      <c r="A6" s="74" t="s">
        <v>6</v>
      </c>
      <c r="B6" s="11"/>
      <c r="C6" s="11"/>
      <c r="D6" s="75">
        <v>1519.0</v>
      </c>
      <c r="E6" s="2" t="s">
        <v>4</v>
      </c>
    </row>
    <row r="7">
      <c r="B7" s="2"/>
      <c r="C7" s="2"/>
      <c r="D7" s="2"/>
    </row>
    <row r="8" ht="21.0" customHeight="1">
      <c r="A8" s="14"/>
      <c r="B8" s="15" t="s">
        <v>7</v>
      </c>
      <c r="C8" s="15" t="s">
        <v>8</v>
      </c>
      <c r="D8" s="16" t="s">
        <v>9</v>
      </c>
    </row>
    <row r="9">
      <c r="A9" s="17" t="s">
        <v>10</v>
      </c>
      <c r="B9" s="17"/>
      <c r="C9" s="17">
        <v>0.04</v>
      </c>
      <c r="D9" s="18">
        <f>187.5*10^-12</f>
        <v>0.0000000001875</v>
      </c>
    </row>
    <row r="10">
      <c r="A10" s="17" t="s">
        <v>11</v>
      </c>
      <c r="B10" s="17">
        <v>0.3</v>
      </c>
      <c r="C10" s="17">
        <v>0.94</v>
      </c>
      <c r="D10" s="18">
        <f>9.38*10^-12</f>
        <v>0</v>
      </c>
    </row>
    <row r="11">
      <c r="A11" s="17" t="s">
        <v>12</v>
      </c>
      <c r="B11" s="17">
        <v>0.08</v>
      </c>
      <c r="C11" s="17">
        <v>1.818</v>
      </c>
      <c r="D11" s="18">
        <f>6.25*10^-12</f>
        <v>0</v>
      </c>
    </row>
    <row r="12">
      <c r="A12" s="17" t="s">
        <v>13</v>
      </c>
      <c r="B12" s="17">
        <v>0.2</v>
      </c>
      <c r="C12" s="17">
        <v>0.189</v>
      </c>
      <c r="D12" s="19">
        <f>1.97*10^-12</f>
        <v>0</v>
      </c>
    </row>
    <row r="13">
      <c r="A13" s="17" t="s">
        <v>14</v>
      </c>
      <c r="B13" s="20"/>
      <c r="C13" s="17">
        <v>0.013</v>
      </c>
      <c r="D13" s="18">
        <f>187.5*10^-12</f>
        <v>0.0000000001875</v>
      </c>
    </row>
    <row r="14">
      <c r="B14" s="21" t="s">
        <v>15</v>
      </c>
      <c r="C14" s="22">
        <f>SUM(C9:C13)</f>
        <v>3</v>
      </c>
    </row>
    <row r="15">
      <c r="B15" s="21" t="s">
        <v>16</v>
      </c>
      <c r="C15" s="24">
        <f>1/C14</f>
        <v>0.3333333333</v>
      </c>
      <c r="D15" s="2" t="s">
        <v>17</v>
      </c>
    </row>
    <row r="17">
      <c r="A17" s="25" t="s">
        <v>18</v>
      </c>
      <c r="E17" s="2" t="s">
        <v>19</v>
      </c>
      <c r="G17" s="2" t="s">
        <v>20</v>
      </c>
    </row>
    <row r="18">
      <c r="A18" s="2" t="s">
        <v>21</v>
      </c>
      <c r="B18" s="2"/>
      <c r="C18" s="2"/>
      <c r="E18" s="2"/>
    </row>
    <row r="19">
      <c r="A19" s="26" t="s">
        <v>22</v>
      </c>
      <c r="B19" s="15" t="s">
        <v>8</v>
      </c>
      <c r="C19" s="15" t="s">
        <v>23</v>
      </c>
      <c r="E19" s="2" t="s">
        <v>24</v>
      </c>
    </row>
    <row r="20">
      <c r="A20" s="27" t="s">
        <v>65</v>
      </c>
      <c r="B20" s="17">
        <v>0.04</v>
      </c>
      <c r="C20" s="76">
        <f t="shared" ref="C20:C24" si="1">C21-(B20/$C$14)*($D$5-$D$3)</f>
        <v>1.7</v>
      </c>
      <c r="E20" s="77" t="s">
        <v>26</v>
      </c>
      <c r="F20" s="78"/>
      <c r="G20" s="79"/>
    </row>
    <row r="21">
      <c r="A21" s="32" t="s">
        <v>66</v>
      </c>
      <c r="B21" s="32">
        <v>1.818</v>
      </c>
      <c r="C21" s="80">
        <f t="shared" si="1"/>
        <v>1.944</v>
      </c>
      <c r="E21" s="81" t="s">
        <v>28</v>
      </c>
      <c r="F21" s="82"/>
      <c r="G21" s="79"/>
    </row>
    <row r="22">
      <c r="A22" s="32" t="s">
        <v>67</v>
      </c>
      <c r="B22" s="33">
        <v>0.94</v>
      </c>
      <c r="C22" s="80">
        <f t="shared" si="1"/>
        <v>13.0338</v>
      </c>
      <c r="E22" s="53" t="s">
        <v>30</v>
      </c>
      <c r="G22" s="79"/>
    </row>
    <row r="23">
      <c r="A23" s="32" t="s">
        <v>68</v>
      </c>
      <c r="B23" s="33">
        <v>0.189</v>
      </c>
      <c r="C23" s="80">
        <f t="shared" si="1"/>
        <v>18.7678</v>
      </c>
      <c r="E23" s="2" t="s">
        <v>32</v>
      </c>
    </row>
    <row r="24">
      <c r="A24" s="32" t="s">
        <v>69</v>
      </c>
      <c r="B24" s="33">
        <v>0.013</v>
      </c>
      <c r="C24" s="80">
        <f t="shared" si="1"/>
        <v>19.9207</v>
      </c>
    </row>
    <row r="25">
      <c r="A25" s="17" t="s">
        <v>14</v>
      </c>
      <c r="B25" s="20"/>
      <c r="C25" s="17">
        <v>20.0</v>
      </c>
    </row>
    <row r="27">
      <c r="A27" s="25" t="s">
        <v>70</v>
      </c>
    </row>
    <row r="28">
      <c r="A28" s="2"/>
      <c r="B28" s="2"/>
    </row>
    <row r="29">
      <c r="A29" s="26" t="s">
        <v>22</v>
      </c>
      <c r="B29" s="15" t="s">
        <v>23</v>
      </c>
      <c r="C29" s="15" t="s">
        <v>35</v>
      </c>
      <c r="E29" s="83" t="s">
        <v>71</v>
      </c>
      <c r="F29" s="84"/>
      <c r="G29" s="84"/>
      <c r="H29" s="84"/>
      <c r="I29" s="84"/>
      <c r="J29" s="85"/>
    </row>
    <row r="30">
      <c r="A30" s="27" t="s">
        <v>65</v>
      </c>
      <c r="B30" s="86">
        <f t="shared" ref="B30:B35" si="2">C20</f>
        <v>1.7</v>
      </c>
      <c r="C30" s="86">
        <f t="shared" ref="C30:C35" si="3">0.0496965*C20^3+0.979515*C20^2+46.9035*C20+609.484</f>
        <v>692.2949073</v>
      </c>
      <c r="D30" s="87"/>
      <c r="E30" s="88" t="s">
        <v>37</v>
      </c>
      <c r="F30" s="89"/>
      <c r="G30" s="89"/>
      <c r="H30" s="89"/>
      <c r="I30" s="89"/>
      <c r="J30" s="90"/>
    </row>
    <row r="31">
      <c r="A31" s="32" t="s">
        <v>66</v>
      </c>
      <c r="B31" s="34">
        <f t="shared" si="2"/>
        <v>1.944</v>
      </c>
      <c r="C31" s="34">
        <f t="shared" si="3"/>
        <v>704.7312267</v>
      </c>
      <c r="D31" s="87"/>
      <c r="E31" s="91" t="s">
        <v>38</v>
      </c>
      <c r="F31" s="92"/>
      <c r="G31" s="92"/>
      <c r="H31" s="92"/>
      <c r="I31" s="92"/>
      <c r="J31" s="93"/>
    </row>
    <row r="32">
      <c r="A32" s="32" t="s">
        <v>67</v>
      </c>
      <c r="B32" s="34">
        <f t="shared" si="2"/>
        <v>13.0338</v>
      </c>
      <c r="C32" s="34">
        <f t="shared" si="3"/>
        <v>1497.251846</v>
      </c>
      <c r="D32" s="87"/>
    </row>
    <row r="33">
      <c r="A33" s="32" t="s">
        <v>68</v>
      </c>
      <c r="B33" s="34">
        <f t="shared" si="2"/>
        <v>18.7678</v>
      </c>
      <c r="C33" s="34">
        <f t="shared" si="3"/>
        <v>2163.29748</v>
      </c>
      <c r="D33" s="87"/>
    </row>
    <row r="34" ht="16.5" customHeight="1">
      <c r="A34" s="32" t="s">
        <v>69</v>
      </c>
      <c r="B34" s="34">
        <f t="shared" si="2"/>
        <v>19.9207</v>
      </c>
      <c r="C34" s="34">
        <f t="shared" si="3"/>
        <v>2325.401298</v>
      </c>
      <c r="D34" s="87"/>
      <c r="E34" s="52" t="s">
        <v>72</v>
      </c>
      <c r="I34" s="2" t="s">
        <v>40</v>
      </c>
    </row>
    <row r="35">
      <c r="A35" s="27" t="s">
        <v>14</v>
      </c>
      <c r="B35" s="28">
        <f t="shared" si="2"/>
        <v>20</v>
      </c>
      <c r="C35" s="42">
        <f t="shared" si="3"/>
        <v>2336.932</v>
      </c>
      <c r="D35" s="87"/>
      <c r="E35" s="52" t="s">
        <v>41</v>
      </c>
    </row>
    <row r="38">
      <c r="A38" s="25" t="s">
        <v>42</v>
      </c>
    </row>
    <row r="39">
      <c r="A39" s="2" t="s">
        <v>21</v>
      </c>
      <c r="G39" s="2" t="s">
        <v>73</v>
      </c>
    </row>
    <row r="40">
      <c r="A40" s="26" t="s">
        <v>22</v>
      </c>
      <c r="B40" s="15" t="s">
        <v>44</v>
      </c>
      <c r="C40" s="15" t="s">
        <v>45</v>
      </c>
      <c r="D40" s="15" t="s">
        <v>46</v>
      </c>
      <c r="E40" s="15" t="s">
        <v>47</v>
      </c>
      <c r="G40" s="54" t="s">
        <v>48</v>
      </c>
      <c r="H40" s="20"/>
      <c r="I40" s="20"/>
      <c r="J40" s="20"/>
    </row>
    <row r="41">
      <c r="A41" s="27" t="s">
        <v>65</v>
      </c>
      <c r="B41" s="17">
        <v>0.0</v>
      </c>
      <c r="C41" s="18">
        <f>187.5*10^-12</f>
        <v>0.0000000001875</v>
      </c>
      <c r="D41" s="19">
        <f t="shared" ref="D41:D45" si="4">B41/C41</f>
        <v>0</v>
      </c>
      <c r="E41" s="94">
        <f>E42</f>
        <v>590</v>
      </c>
      <c r="G41" s="54" t="s">
        <v>49</v>
      </c>
      <c r="H41" s="20"/>
      <c r="I41" s="20"/>
      <c r="J41" s="20"/>
    </row>
    <row r="42">
      <c r="A42" s="32" t="s">
        <v>66</v>
      </c>
      <c r="B42" s="32">
        <v>0.3</v>
      </c>
      <c r="C42" s="56">
        <f>6.25*10^-12</f>
        <v>0</v>
      </c>
      <c r="D42" s="57">
        <f t="shared" si="4"/>
        <v>48000000000</v>
      </c>
      <c r="E42" s="62">
        <f t="shared" ref="E42:E45" si="5">E43-(D42/$D$46)*($D$6-$D$4)</f>
        <v>590</v>
      </c>
      <c r="G42" s="2" t="s">
        <v>30</v>
      </c>
    </row>
    <row r="43">
      <c r="A43" s="32" t="s">
        <v>67</v>
      </c>
      <c r="B43" s="32">
        <v>0.08</v>
      </c>
      <c r="C43" s="56">
        <f>9.38*10^-12</f>
        <v>0</v>
      </c>
      <c r="D43" s="57">
        <f t="shared" si="4"/>
        <v>8528784648</v>
      </c>
      <c r="E43" s="62">
        <f t="shared" si="5"/>
        <v>872.1356589</v>
      </c>
      <c r="G43" s="2" t="s">
        <v>32</v>
      </c>
    </row>
    <row r="44">
      <c r="A44" s="32" t="s">
        <v>68</v>
      </c>
      <c r="B44" s="32">
        <v>0.2</v>
      </c>
      <c r="C44" s="57">
        <f>1.97*10^-12</f>
        <v>0</v>
      </c>
      <c r="D44" s="57">
        <f t="shared" si="4"/>
        <v>101522842640</v>
      </c>
      <c r="E44" s="62">
        <f t="shared" si="5"/>
        <v>922.266373</v>
      </c>
    </row>
    <row r="45">
      <c r="A45" s="32" t="s">
        <v>69</v>
      </c>
      <c r="B45" s="33">
        <v>0.0</v>
      </c>
      <c r="C45" s="56">
        <f>187.5*10^-12</f>
        <v>0.0000000001875</v>
      </c>
      <c r="D45" s="57">
        <f t="shared" si="4"/>
        <v>0</v>
      </c>
      <c r="E45" s="62">
        <f t="shared" si="5"/>
        <v>1519</v>
      </c>
    </row>
    <row r="46">
      <c r="A46" s="27"/>
      <c r="B46" s="20"/>
      <c r="C46" s="59" t="s">
        <v>51</v>
      </c>
      <c r="D46" s="60">
        <f>SUM(D41:D45)</f>
        <v>158051627288</v>
      </c>
      <c r="E46" s="95">
        <f>1519</f>
        <v>1519</v>
      </c>
      <c r="F46" s="2" t="s">
        <v>52</v>
      </c>
    </row>
    <row r="48">
      <c r="A48" s="2" t="s">
        <v>53</v>
      </c>
    </row>
    <row r="49">
      <c r="A49" s="15" t="s">
        <v>74</v>
      </c>
      <c r="B49" s="15" t="s">
        <v>54</v>
      </c>
      <c r="C49" s="15" t="s">
        <v>55</v>
      </c>
      <c r="D49" s="15" t="s">
        <v>56</v>
      </c>
    </row>
    <row r="50">
      <c r="A50" s="32" t="s">
        <v>66</v>
      </c>
      <c r="B50" s="33">
        <v>0.0</v>
      </c>
      <c r="C50" s="34">
        <f t="shared" ref="C50:C53" si="6">C31</f>
        <v>704.7312267</v>
      </c>
      <c r="D50" s="62">
        <f t="shared" ref="D50:D53" si="7">E42</f>
        <v>590</v>
      </c>
    </row>
    <row r="51">
      <c r="A51" s="32" t="s">
        <v>67</v>
      </c>
      <c r="B51" s="32">
        <v>0.08</v>
      </c>
      <c r="C51" s="34">
        <f t="shared" si="6"/>
        <v>1497.251846</v>
      </c>
      <c r="D51" s="62">
        <f t="shared" si="7"/>
        <v>872.1356589</v>
      </c>
    </row>
    <row r="52">
      <c r="A52" s="32" t="s">
        <v>68</v>
      </c>
      <c r="B52" s="33">
        <v>0.38</v>
      </c>
      <c r="C52" s="34">
        <f t="shared" si="6"/>
        <v>2163.29748</v>
      </c>
      <c r="D52" s="62">
        <f t="shared" si="7"/>
        <v>922.266373</v>
      </c>
    </row>
    <row r="53">
      <c r="A53" s="33" t="s">
        <v>75</v>
      </c>
      <c r="B53" s="33">
        <v>0.58</v>
      </c>
      <c r="C53" s="34">
        <f t="shared" si="6"/>
        <v>2325.401298</v>
      </c>
      <c r="D53" s="62">
        <f t="shared" si="7"/>
        <v>1519</v>
      </c>
    </row>
    <row r="54">
      <c r="B54" s="2" t="s">
        <v>57</v>
      </c>
    </row>
    <row r="55">
      <c r="A55" s="2"/>
    </row>
    <row r="56">
      <c r="A56" s="38" t="s">
        <v>58</v>
      </c>
    </row>
    <row r="58">
      <c r="F58" s="2" t="s">
        <v>59</v>
      </c>
    </row>
    <row r="59">
      <c r="F59" s="2" t="s">
        <v>60</v>
      </c>
    </row>
    <row r="61">
      <c r="F61" s="63" t="s">
        <v>61</v>
      </c>
      <c r="G61" s="64"/>
      <c r="H61" s="65"/>
    </row>
    <row r="62">
      <c r="F62" s="96" t="s">
        <v>62</v>
      </c>
      <c r="G62" s="67"/>
      <c r="H62" s="68"/>
    </row>
    <row r="63">
      <c r="F63" s="97" t="s">
        <v>63</v>
      </c>
      <c r="G63" s="70"/>
      <c r="H63" s="71"/>
    </row>
    <row r="71">
      <c r="E71" s="2" t="s">
        <v>76</v>
      </c>
    </row>
  </sheetData>
  <conditionalFormatting sqref="D8">
    <cfRule type="notContainsBlanks" dxfId="0" priority="1">
      <formula>LEN(TRIM(D8))&gt;0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98" t="s">
        <v>77</v>
      </c>
      <c r="B1" s="99"/>
      <c r="C1" s="99"/>
      <c r="D1" s="99"/>
    </row>
    <row r="2">
      <c r="A2" s="100" t="s">
        <v>74</v>
      </c>
      <c r="B2" s="100" t="s">
        <v>78</v>
      </c>
      <c r="C2" s="100" t="s">
        <v>55</v>
      </c>
      <c r="D2" s="100" t="s">
        <v>56</v>
      </c>
    </row>
    <row r="3">
      <c r="A3" s="101" t="s">
        <v>79</v>
      </c>
      <c r="B3" s="102">
        <v>0.0</v>
      </c>
      <c r="C3" s="102">
        <v>704.73</v>
      </c>
      <c r="D3" s="102">
        <v>590.0</v>
      </c>
    </row>
    <row r="4">
      <c r="A4" s="101" t="s">
        <v>80</v>
      </c>
      <c r="B4" s="102">
        <v>0.08</v>
      </c>
      <c r="C4" s="102">
        <v>1497.25</v>
      </c>
      <c r="D4" s="102">
        <v>872.14</v>
      </c>
    </row>
    <row r="5">
      <c r="A5" s="101" t="s">
        <v>81</v>
      </c>
      <c r="B5" s="102">
        <v>0.38</v>
      </c>
      <c r="C5" s="102">
        <v>2163.3</v>
      </c>
      <c r="D5" s="102">
        <v>922.27</v>
      </c>
    </row>
    <row r="6">
      <c r="A6" s="101" t="s">
        <v>75</v>
      </c>
      <c r="B6" s="102">
        <v>0.58</v>
      </c>
      <c r="C6" s="102">
        <v>2325.4</v>
      </c>
      <c r="D6" s="103">
        <v>1519.0</v>
      </c>
    </row>
    <row r="7">
      <c r="A7" s="99"/>
      <c r="B7" s="99"/>
      <c r="C7" s="99"/>
      <c r="D7" s="99"/>
    </row>
    <row r="8">
      <c r="A8" s="99"/>
      <c r="B8" s="99"/>
      <c r="C8" s="99"/>
      <c r="D8" s="99"/>
    </row>
    <row r="9">
      <c r="A9" s="98" t="s">
        <v>82</v>
      </c>
      <c r="B9" s="99"/>
      <c r="C9" s="99"/>
      <c r="D9" s="99"/>
    </row>
    <row r="10">
      <c r="A10" s="100" t="s">
        <v>74</v>
      </c>
      <c r="B10" s="100" t="s">
        <v>78</v>
      </c>
      <c r="C10" s="100" t="s">
        <v>55</v>
      </c>
      <c r="D10" s="100" t="s">
        <v>56</v>
      </c>
    </row>
    <row r="11">
      <c r="A11" s="104" t="s">
        <v>83</v>
      </c>
      <c r="B11" s="102">
        <v>0.0</v>
      </c>
      <c r="C11" s="102">
        <v>704.73</v>
      </c>
      <c r="D11" s="102">
        <v>590.0</v>
      </c>
    </row>
    <row r="12">
      <c r="A12" s="101" t="s">
        <v>84</v>
      </c>
      <c r="B12" s="102">
        <v>0.3</v>
      </c>
      <c r="C12" s="102">
        <v>1049.85</v>
      </c>
      <c r="D12" s="102">
        <v>793.08</v>
      </c>
    </row>
    <row r="13">
      <c r="A13" s="101" t="s">
        <v>85</v>
      </c>
      <c r="B13" s="102">
        <v>0.38</v>
      </c>
      <c r="C13" s="102">
        <v>2163.3</v>
      </c>
      <c r="D13" s="102">
        <v>874.36</v>
      </c>
    </row>
    <row r="14">
      <c r="A14" s="101" t="s">
        <v>75</v>
      </c>
      <c r="B14" s="102">
        <v>0.58</v>
      </c>
      <c r="C14" s="102">
        <v>2325.4</v>
      </c>
      <c r="D14" s="103">
        <v>1519.0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/>
  <drawing r:id="rId1"/>
</worksheet>
</file>